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9315" windowHeight="4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E26" i="1"/>
  <c r="E27" i="1"/>
  <c r="E28" i="1"/>
  <c r="E29" i="1"/>
  <c r="E30" i="1"/>
  <c r="E31" i="1"/>
  <c r="E25" i="1"/>
  <c r="D26" i="1"/>
  <c r="D27" i="1"/>
  <c r="D28" i="1"/>
  <c r="D29" i="1"/>
  <c r="D30" i="1"/>
  <c r="D31" i="1"/>
  <c r="D25" i="1"/>
  <c r="G25" i="1"/>
  <c r="G26" i="1" s="1"/>
  <c r="M24" i="1"/>
  <c r="L27" i="1" s="1"/>
  <c r="G16" i="1"/>
  <c r="G15" i="1"/>
  <c r="F16" i="1"/>
  <c r="F17" i="1"/>
  <c r="G17" i="1" s="1"/>
  <c r="F18" i="1" s="1"/>
  <c r="G18" i="1" s="1"/>
  <c r="F19" i="1" s="1"/>
  <c r="G19" i="1" s="1"/>
  <c r="F20" i="1" s="1"/>
  <c r="G20" i="1" s="1"/>
  <c r="F21" i="1" s="1"/>
  <c r="G21" i="1" s="1"/>
  <c r="F15" i="1"/>
  <c r="E16" i="1"/>
  <c r="E17" i="1"/>
  <c r="E18" i="1"/>
  <c r="E19" i="1"/>
  <c r="E20" i="1"/>
  <c r="E21" i="1"/>
  <c r="E15" i="1"/>
  <c r="D16" i="1"/>
  <c r="D17" i="1"/>
  <c r="D18" i="1"/>
  <c r="D19" i="1"/>
  <c r="D20" i="1"/>
  <c r="D21" i="1"/>
  <c r="D15" i="1"/>
  <c r="L17" i="1"/>
  <c r="K17" i="1"/>
  <c r="J17" i="1"/>
  <c r="M14" i="1"/>
  <c r="G27" i="1" l="1"/>
  <c r="F28" i="1" s="1"/>
  <c r="G28" i="1" s="1"/>
  <c r="F27" i="1"/>
  <c r="J27" i="1"/>
  <c r="K27" i="1"/>
  <c r="F29" i="1" l="1"/>
  <c r="G29" i="1" s="1"/>
  <c r="G30" i="1" l="1"/>
  <c r="F30" i="1"/>
  <c r="F31" i="1" l="1"/>
  <c r="G31" i="1" s="1"/>
  <c r="M2" i="1" l="1"/>
  <c r="Q2" i="1" s="1"/>
  <c r="N5" i="1" l="1"/>
  <c r="M5" i="1"/>
  <c r="L5" i="1"/>
  <c r="E5" i="1" l="1"/>
  <c r="F5" i="1" s="1"/>
  <c r="G5" i="1" s="1"/>
  <c r="H5" i="1" s="1"/>
  <c r="I5" i="1" s="1"/>
  <c r="J5" i="1" s="1"/>
  <c r="E6" i="1" l="1"/>
  <c r="F6" i="1" s="1"/>
  <c r="G6" i="1" s="1"/>
  <c r="H6" i="1" s="1"/>
  <c r="I6" i="1" s="1"/>
  <c r="J6" i="1" s="1"/>
  <c r="E7" i="1" l="1"/>
  <c r="F7" i="1"/>
  <c r="G7" i="1" s="1"/>
  <c r="H7" i="1" s="1"/>
  <c r="I7" i="1" s="1"/>
  <c r="J7" i="1" s="1"/>
  <c r="E8" i="1"/>
  <c r="E9" i="1" l="1"/>
  <c r="F8" i="1"/>
  <c r="G8" i="1" s="1"/>
  <c r="H8" i="1" s="1"/>
  <c r="I8" i="1" s="1"/>
  <c r="J8" i="1" s="1"/>
  <c r="F9" i="1" l="1"/>
  <c r="G9" i="1" s="1"/>
  <c r="H9" i="1" s="1"/>
  <c r="I9" i="1" s="1"/>
  <c r="J9" i="1" s="1"/>
  <c r="E10" i="1"/>
  <c r="F10" i="1" s="1"/>
  <c r="G10" i="1" s="1"/>
  <c r="H10" i="1" s="1"/>
  <c r="I10" i="1" s="1"/>
  <c r="J10" i="1" s="1"/>
</calcChain>
</file>

<file path=xl/sharedStrings.xml><?xml version="1.0" encoding="utf-8"?>
<sst xmlns="http://schemas.openxmlformats.org/spreadsheetml/2006/main" count="39" uniqueCount="21">
  <si>
    <r>
      <t>Time, </t>
    </r>
    <r>
      <rPr>
        <b/>
        <sz val="11"/>
        <color rgb="FF333333"/>
        <rFont val="Arial"/>
        <family val="2"/>
      </rPr>
      <t>t</t>
    </r>
    <r>
      <rPr>
        <sz val="11"/>
        <color rgb="FF333333"/>
        <rFont val="Arial"/>
        <family val="2"/>
      </rPr>
      <t> (day)</t>
    </r>
  </si>
  <si>
    <t>dx</t>
  </si>
  <si>
    <t>k</t>
  </si>
  <si>
    <t>dt</t>
  </si>
  <si>
    <t>c</t>
  </si>
  <si>
    <t>X</t>
  </si>
  <si>
    <t>c0</t>
  </si>
  <si>
    <t>c1</t>
  </si>
  <si>
    <t>c2</t>
  </si>
  <si>
    <t>dt/k</t>
  </si>
  <si>
    <t>Location, i</t>
  </si>
  <si>
    <t>Date</t>
  </si>
  <si>
    <t>inflow</t>
  </si>
  <si>
    <t>outflow</t>
  </si>
  <si>
    <t>c0i2</t>
  </si>
  <si>
    <t>c1i1</t>
  </si>
  <si>
    <t>c2q1</t>
  </si>
  <si>
    <t>no. 1</t>
  </si>
  <si>
    <t>2a</t>
  </si>
  <si>
    <t>x</t>
  </si>
  <si>
    <t>kx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</si>
</sst>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94930008748907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Sheet1!$C$13</c:f>
              <c:strCache>
                <c:ptCount val="1"/>
                <c:pt idx="0">
                  <c:v>inflow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Sheet1!$B$14:$B$21</c:f>
              <c:numCache>
                <c:formatCode>General</c:formatCode>
                <c:ptCount val="8"/>
                <c:pt idx="0">
                  <c:v>1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Sheet1!$C$14:$C$21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31</c:v>
                </c:pt>
                <c:pt idx="6">
                  <c:v>23</c:v>
                </c:pt>
                <c:pt idx="7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F0-4BC1-8453-2FDEBDA3AD37}"/>
            </c:ext>
          </c:extLst>
        </c:ser>
        <c:ser>
          <c:idx val="1"/>
          <c:order val="1"/>
          <c:tx>
            <c:strRef>
              <c:f>Sheet1!$G$13</c:f>
              <c:strCache>
                <c:ptCount val="1"/>
                <c:pt idx="0">
                  <c:v>outflow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Sheet1!$B$14:$B$21</c:f>
              <c:numCache>
                <c:formatCode>General</c:formatCode>
                <c:ptCount val="8"/>
                <c:pt idx="0">
                  <c:v>1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Sheet1!$G$14:$G$21</c:f>
              <c:numCache>
                <c:formatCode>General</c:formatCode>
                <c:ptCount val="8"/>
                <c:pt idx="0">
                  <c:v>10</c:v>
                </c:pt>
                <c:pt idx="1">
                  <c:v>12.498011137629275</c:v>
                </c:pt>
                <c:pt idx="2">
                  <c:v>25.598403593812595</c:v>
                </c:pt>
                <c:pt idx="3">
                  <c:v>43.589619062159798</c:v>
                </c:pt>
                <c:pt idx="4">
                  <c:v>45.400461196371509</c:v>
                </c:pt>
                <c:pt idx="5">
                  <c:v>41.69857041051398</c:v>
                </c:pt>
                <c:pt idx="6">
                  <c:v>35.592649769059413</c:v>
                </c:pt>
                <c:pt idx="7">
                  <c:v>27.958131183987298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F0-4BC1-8453-2FDEBDA3A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90175"/>
        <c:axId val="28794751"/>
      </c:scatterChart>
      <c:valAx>
        <c:axId val="2879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94751"/>
        <c:crosses val="autoZero"/>
        <c:crossBetween val="midCat"/>
      </c:valAx>
      <c:valAx>
        <c:axId val="28794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901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Sheet1!$C$23</c:f>
              <c:strCache>
                <c:ptCount val="1"/>
                <c:pt idx="0">
                  <c:v>inflow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Sheet1!$B$24:$B$31</c:f>
              <c:numCache>
                <c:formatCode>General</c:formatCode>
                <c:ptCount val="8"/>
                <c:pt idx="0">
                  <c:v>1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Sheet1!$C$24:$C$31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31</c:v>
                </c:pt>
                <c:pt idx="6">
                  <c:v>23</c:v>
                </c:pt>
                <c:pt idx="7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9A-4759-8769-D3F0A82AA21D}"/>
            </c:ext>
          </c:extLst>
        </c:ser>
        <c:ser>
          <c:idx val="1"/>
          <c:order val="1"/>
          <c:tx>
            <c:strRef>
              <c:f>Sheet1!$G$23</c:f>
              <c:strCache>
                <c:ptCount val="1"/>
                <c:pt idx="0">
                  <c:v>outflow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Sheet1!$B$24:$B$31</c:f>
              <c:numCache>
                <c:formatCode>General</c:formatCode>
                <c:ptCount val="8"/>
                <c:pt idx="0">
                  <c:v>1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Sheet1!$G$24:$G$31</c:f>
              <c:numCache>
                <c:formatCode>General</c:formatCode>
                <c:ptCount val="8"/>
                <c:pt idx="0">
                  <c:v>10</c:v>
                </c:pt>
                <c:pt idx="1">
                  <c:v>14.285714285714285</c:v>
                </c:pt>
                <c:pt idx="2">
                  <c:v>29.163265306122447</c:v>
                </c:pt>
                <c:pt idx="3">
                  <c:v>41.95043731778425</c:v>
                </c:pt>
                <c:pt idx="4">
                  <c:v>43.257392753019573</c:v>
                </c:pt>
                <c:pt idx="5">
                  <c:v>39.932795858868325</c:v>
                </c:pt>
                <c:pt idx="6">
                  <c:v>34.390169062210468</c:v>
                </c:pt>
                <c:pt idx="7">
                  <c:v>26.722953749834552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9A-4759-8769-D3F0A82AA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98943"/>
        <c:axId val="211493119"/>
      </c:scatterChart>
      <c:valAx>
        <c:axId val="211498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493119"/>
        <c:crosses val="autoZero"/>
        <c:crossBetween val="midCat"/>
      </c:valAx>
      <c:valAx>
        <c:axId val="211493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4989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561975</xdr:colOff>
      <xdr:row>9</xdr:row>
      <xdr:rowOff>19050</xdr:rowOff>
    </xdr:from>
    <xdr:to>
      <xdr:col>21</xdr:col>
      <xdr:colOff>257175</xdr:colOff>
      <xdr:row>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25</xdr:row>
      <xdr:rowOff>104775</xdr:rowOff>
    </xdr:from>
    <xdr:to>
      <xdr:col>21</xdr:col>
      <xdr:colOff>314325</xdr:colOff>
      <xdr:row>39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I21" sqref="I21"/>
    </sheetView>
  </sheetViews>
  <sheetFormatPr defaultRowHeight="15" x14ac:dyDescent="0.25"/>
  <cols>
    <col min="3" max="3" width="15.85546875" customWidth="1"/>
    <col min="4" max="4" width="15.5703125" customWidth="1"/>
    <col min="5" max="5" width="15.85546875" customWidth="1"/>
    <col min="6" max="6" width="13.140625" bestFit="1" customWidth="1"/>
  </cols>
  <sheetData>
    <row r="1" spans="1:17" ht="28.5" customHeight="1" x14ac:dyDescent="0.25">
      <c r="A1" t="s">
        <v>17</v>
      </c>
      <c r="B1" s="2" t="s">
        <v>10</v>
      </c>
      <c r="C1" s="3"/>
      <c r="D1" s="3"/>
      <c r="E1" s="3"/>
      <c r="F1" s="3"/>
      <c r="G1" s="3"/>
      <c r="H1" s="3"/>
      <c r="I1" s="3"/>
      <c r="J1" s="4"/>
      <c r="L1" t="s">
        <v>1</v>
      </c>
      <c r="M1" t="s">
        <v>2</v>
      </c>
      <c r="N1" t="s">
        <v>3</v>
      </c>
      <c r="O1" t="s">
        <v>4</v>
      </c>
      <c r="P1" t="s">
        <v>5</v>
      </c>
      <c r="Q1" t="s">
        <v>9</v>
      </c>
    </row>
    <row r="2" spans="1:17" ht="15" customHeight="1" x14ac:dyDescent="0.25">
      <c r="B2" s="5"/>
      <c r="C2" s="6"/>
      <c r="D2" s="6"/>
      <c r="E2" s="6"/>
      <c r="F2" s="6"/>
      <c r="G2" s="6"/>
      <c r="H2" s="6"/>
      <c r="I2" s="6"/>
      <c r="J2" s="7"/>
      <c r="L2">
        <v>1125</v>
      </c>
      <c r="M2">
        <f>L2/O2</f>
        <v>1250</v>
      </c>
      <c r="N2">
        <v>86400</v>
      </c>
      <c r="O2">
        <v>0.9</v>
      </c>
      <c r="P2">
        <v>0.5</v>
      </c>
      <c r="Q2">
        <f>N2/M2</f>
        <v>69.12</v>
      </c>
    </row>
    <row r="3" spans="1:17" ht="15" customHeight="1" x14ac:dyDescent="0.25">
      <c r="B3" s="8" t="s">
        <v>0</v>
      </c>
      <c r="C3" s="1"/>
      <c r="D3" s="1">
        <v>0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</row>
    <row r="4" spans="1:17" x14ac:dyDescent="0.25">
      <c r="B4" s="9"/>
      <c r="C4" s="1">
        <v>0</v>
      </c>
      <c r="D4" s="1">
        <v>3.2</v>
      </c>
      <c r="E4" s="1">
        <v>3.3</v>
      </c>
      <c r="F4" s="1">
        <v>3.5</v>
      </c>
      <c r="G4" s="1">
        <v>3.52</v>
      </c>
      <c r="H4" s="1">
        <v>3.63</v>
      </c>
      <c r="I4" s="1">
        <v>3.93</v>
      </c>
      <c r="J4" s="1">
        <v>4.7</v>
      </c>
      <c r="L4" t="s">
        <v>6</v>
      </c>
      <c r="M4" t="s">
        <v>7</v>
      </c>
      <c r="N4" t="s">
        <v>8</v>
      </c>
    </row>
    <row r="5" spans="1:17" ht="15" customHeight="1" x14ac:dyDescent="0.25">
      <c r="B5" s="9"/>
      <c r="C5" s="1">
        <v>1</v>
      </c>
      <c r="D5" s="1">
        <v>3.32</v>
      </c>
      <c r="E5" s="1">
        <f>($L$5*D5)+($M$5*D4)+($N$5*E4)</f>
        <v>3.2194295493439817</v>
      </c>
      <c r="F5" s="1">
        <f>($L$5*E5)+($M$5*E4)+($N$5*F4)</f>
        <v>3.0274321292257849</v>
      </c>
      <c r="G5" s="1">
        <f>($L$5*F5)+($M$5*F4)+($N$5*G4)</f>
        <v>3.0214814124766183</v>
      </c>
      <c r="H5" s="1">
        <f>($L$5*G5)+($M$5*G4)+($N$5*H4)</f>
        <v>2.9288379038492192</v>
      </c>
      <c r="I5" s="1">
        <f>($L$5*H5)+($M$5*H4)+($N$5*I4)</f>
        <v>2.6573935825757098</v>
      </c>
      <c r="J5" s="1">
        <f>($L$5*I5)+($M$5*I4)+($N$5*J4)</f>
        <v>1.9456538911160495</v>
      </c>
      <c r="L5">
        <f>((Q2)-2*P2)/((2*(1-P2))+(Q2))</f>
        <v>0.97147746719908723</v>
      </c>
      <c r="M5">
        <f>(Q2+2*P2)/(2*(1-P2)+Q2)</f>
        <v>1</v>
      </c>
      <c r="N5">
        <f>(2*(1-P2)-(O2*(N2/L2)))/(2*(1-P2)+Q2)</f>
        <v>-0.97147746719908723</v>
      </c>
    </row>
    <row r="6" spans="1:17" x14ac:dyDescent="0.25">
      <c r="B6" s="9"/>
      <c r="C6" s="1">
        <v>2</v>
      </c>
      <c r="D6" s="1">
        <v>3.44</v>
      </c>
      <c r="E6" s="1">
        <f>($L$5*D6)+($M$5*D5)+($N$5*E5)</f>
        <v>3.5342792227422697</v>
      </c>
      <c r="F6" s="1">
        <f>($L$5*E6)+($M$5*E5)+($N$5*F5)</f>
        <v>3.7118200800105949</v>
      </c>
      <c r="G6" s="1">
        <f>($L$5*F6)+($M$5*F5)+($N$5*G5)</f>
        <v>3.6980805894712847</v>
      </c>
      <c r="H6" s="1">
        <f>($L$5*G6)+($M$5*G5)+($N$5*H5)</f>
        <v>3.7687833483661657</v>
      </c>
      <c r="I6" s="1">
        <f>($L$5*H6)+($M$5*H5)+($N$5*I5)</f>
        <v>4.0085280185903178</v>
      </c>
      <c r="J6" s="1">
        <f>($L$5*I6)+($M$5*I5)+($N$5*J5)</f>
        <v>4.6614293150849395</v>
      </c>
    </row>
    <row r="7" spans="1:17" x14ac:dyDescent="0.25">
      <c r="B7" s="9"/>
      <c r="C7" s="1">
        <v>3</v>
      </c>
      <c r="D7" s="1">
        <v>3.56</v>
      </c>
      <c r="E7" s="1">
        <f>($L$5*D7)+($M$5*D6)+($N$5*E6)</f>
        <v>3.4649871555447316</v>
      </c>
      <c r="F7" s="1">
        <f>($L$5*E7)+($M$5*E6)+($N$5*F6)</f>
        <v>3.2944865984608298</v>
      </c>
      <c r="G7" s="1">
        <f>($L$5*F7)+($M$5*F6)+($N$5*G6)</f>
        <v>3.3197376118469872</v>
      </c>
      <c r="H7" s="1">
        <f>($L$5*G7)+($M$5*G6)+($N$5*H6)</f>
        <v>3.2618427747010847</v>
      </c>
      <c r="I7" s="1">
        <f>($L$5*H7)+($M$5*H6)+($N$5*I6)</f>
        <v>3.043395458837721</v>
      </c>
      <c r="J7" s="1">
        <f>($L$5*I7)+($M$5*I6)+($N$5*J6)</f>
        <v>2.4366445860808978</v>
      </c>
    </row>
    <row r="8" spans="1:17" x14ac:dyDescent="0.25">
      <c r="B8" s="9"/>
      <c r="C8" s="1">
        <v>4</v>
      </c>
      <c r="D8" s="1">
        <v>3.68</v>
      </c>
      <c r="E8" s="1">
        <f>($L$5*D8)+($M$5*D7)+($N$5*E7)</f>
        <v>3.7688801335466757</v>
      </c>
      <c r="F8" s="1">
        <f>($L$5*E8)+($M$5*E7)+($N$5*F7)</f>
        <v>3.9258497854655503</v>
      </c>
      <c r="G8" s="1">
        <f>($L$5*F8)+($M$5*F7)+($N$5*G7)</f>
        <v>3.883310917726325</v>
      </c>
      <c r="H8" s="1">
        <f>($L$5*G8)+($M$5*G7)+($N$5*H7)</f>
        <v>3.9234799093780675</v>
      </c>
      <c r="I8" s="1">
        <f>($L$5*H8)+($M$5*H7)+($N$5*I7)</f>
        <v>4.1168249876333221</v>
      </c>
      <c r="J8" s="1">
        <f>($L$5*I8)+($M$5*I7)+($N$5*J7)</f>
        <v>4.6756528597754157</v>
      </c>
    </row>
    <row r="9" spans="1:17" x14ac:dyDescent="0.25">
      <c r="B9" s="9"/>
      <c r="C9" s="1">
        <v>5</v>
      </c>
      <c r="D9" s="1">
        <v>3.8</v>
      </c>
      <c r="E9" s="1">
        <f>($L$5*D9)+($M$5*D8)+($N$5*E8)</f>
        <v>3.7102322490416486</v>
      </c>
      <c r="F9" s="1">
        <f>($L$5*E9)+($M$5*E8)+($N$5*F8)</f>
        <v>3.5594125553778766</v>
      </c>
      <c r="G9" s="1">
        <f>($L$5*F9)+($M$5*F8)+($N$5*G8)</f>
        <v>3.6111898247813481</v>
      </c>
      <c r="H9" s="1">
        <f>($L$5*G9)+($M$5*G8)+($N$5*H8)</f>
        <v>3.5799281373109153</v>
      </c>
      <c r="I9" s="1">
        <f>($L$5*H9)+($M$5*H8)+($N$5*I8)</f>
        <v>3.4018967170796888</v>
      </c>
      <c r="J9" s="1">
        <f>($L$5*I9)+($M$5*I8)+($N$5*J8)</f>
        <v>2.8793995962979979</v>
      </c>
    </row>
    <row r="10" spans="1:17" x14ac:dyDescent="0.25">
      <c r="B10" s="10"/>
      <c r="C10" s="1">
        <v>6</v>
      </c>
      <c r="D10" s="1">
        <v>3.92</v>
      </c>
      <c r="E10" s="1">
        <f>($L$5*D10)+($M$5*D9)+($N$5*E9)</f>
        <v>4.0037846434010671</v>
      </c>
      <c r="F10" s="1">
        <f>($L$5*E10)+($M$5*E9)+($N$5*F9)</f>
        <v>4.1419297196083873</v>
      </c>
      <c r="G10" s="1">
        <f>($L$5*F10)+($M$5*F9)+($N$5*G9)</f>
        <v>4.0750144041459588</v>
      </c>
      <c r="H10" s="1">
        <f>($L$5*G10)+($M$5*G9)+($N$5*H9)</f>
        <v>4.0921549773313082</v>
      </c>
      <c r="I10" s="1">
        <f>($L$5*H10)+($M$5*H9)+($N$5*I9)</f>
        <v>4.2504984836934065</v>
      </c>
      <c r="J10" s="1">
        <f>($L$5*I10)+($M$5*I9)+($N$5*J9)</f>
        <v>4.733888391486067</v>
      </c>
    </row>
    <row r="12" spans="1:17" x14ac:dyDescent="0.25">
      <c r="A12" t="s">
        <v>18</v>
      </c>
    </row>
    <row r="13" spans="1:17" x14ac:dyDescent="0.25">
      <c r="B13" t="s">
        <v>11</v>
      </c>
      <c r="C13" t="s">
        <v>12</v>
      </c>
      <c r="D13" t="s">
        <v>14</v>
      </c>
      <c r="E13" t="s">
        <v>15</v>
      </c>
      <c r="F13" t="s">
        <v>16</v>
      </c>
      <c r="G13" t="s">
        <v>13</v>
      </c>
      <c r="J13" t="s">
        <v>2</v>
      </c>
      <c r="K13" t="s">
        <v>19</v>
      </c>
      <c r="L13" t="s">
        <v>3</v>
      </c>
      <c r="M13" t="s">
        <v>20</v>
      </c>
    </row>
    <row r="14" spans="1:17" x14ac:dyDescent="0.25">
      <c r="B14">
        <v>1</v>
      </c>
      <c r="C14">
        <v>10</v>
      </c>
      <c r="G14">
        <v>10</v>
      </c>
      <c r="J14">
        <v>11</v>
      </c>
      <c r="K14">
        <v>0.13</v>
      </c>
      <c r="L14">
        <v>6</v>
      </c>
      <c r="M14">
        <f>J14*K14</f>
        <v>1.4300000000000002</v>
      </c>
    </row>
    <row r="15" spans="1:17" x14ac:dyDescent="0.25">
      <c r="B15">
        <v>12</v>
      </c>
      <c r="C15">
        <v>30</v>
      </c>
      <c r="D15">
        <f>$J$17*C15</f>
        <v>3.7470167064439135</v>
      </c>
      <c r="E15">
        <f>$K$17*C14</f>
        <v>3.5242641209228323</v>
      </c>
      <c r="F15">
        <f>$L$17*G14</f>
        <v>5.2267303102625293</v>
      </c>
      <c r="G15">
        <f>SUM(D15,E15,F15)</f>
        <v>12.498011137629275</v>
      </c>
    </row>
    <row r="16" spans="1:17" x14ac:dyDescent="0.25">
      <c r="B16">
        <v>18</v>
      </c>
      <c r="C16">
        <v>68</v>
      </c>
      <c r="D16">
        <f t="shared" ref="D16:D21" si="0">$J$17*C16</f>
        <v>8.4932378679395377</v>
      </c>
      <c r="E16">
        <f t="shared" ref="E16:E21" si="1">$K$17*C15</f>
        <v>10.572792362768496</v>
      </c>
      <c r="F16">
        <f t="shared" ref="F16:F21" si="2">$L$17*G15</f>
        <v>6.5323733631045613</v>
      </c>
      <c r="G16">
        <f t="shared" ref="G16:G21" si="3">SUM(D16,E16,F16)</f>
        <v>25.598403593812595</v>
      </c>
      <c r="J16" t="s">
        <v>6</v>
      </c>
      <c r="K16" t="s">
        <v>7</v>
      </c>
      <c r="L16" t="s">
        <v>8</v>
      </c>
    </row>
    <row r="17" spans="2:13" x14ac:dyDescent="0.25">
      <c r="B17">
        <v>24</v>
      </c>
      <c r="C17">
        <v>50</v>
      </c>
      <c r="D17">
        <f t="shared" si="0"/>
        <v>6.2450278440731894</v>
      </c>
      <c r="E17">
        <f t="shared" si="1"/>
        <v>23.964996022275258</v>
      </c>
      <c r="F17">
        <f t="shared" si="2"/>
        <v>13.379595195811355</v>
      </c>
      <c r="G17">
        <f t="shared" si="3"/>
        <v>43.589619062159798</v>
      </c>
      <c r="J17">
        <f>(-M14+0.5*L14)/(J14-M14+0.5*L14)</f>
        <v>0.12490055688146379</v>
      </c>
      <c r="K17">
        <f>(M14+0.5*L14)/(J14-M14+0.5*L14)</f>
        <v>0.3524264120922832</v>
      </c>
      <c r="L17">
        <f>(J14-M14-0.5*L14)/(J14-M14+0.5*L14)</f>
        <v>0.52267303102625295</v>
      </c>
    </row>
    <row r="18" spans="2:13" x14ac:dyDescent="0.25">
      <c r="B18">
        <v>30</v>
      </c>
      <c r="C18">
        <v>40</v>
      </c>
      <c r="D18">
        <f t="shared" si="0"/>
        <v>4.9960222752585519</v>
      </c>
      <c r="E18">
        <f t="shared" si="1"/>
        <v>17.621320604614159</v>
      </c>
      <c r="F18">
        <f t="shared" si="2"/>
        <v>22.783118316498797</v>
      </c>
      <c r="G18">
        <f t="shared" si="3"/>
        <v>45.400461196371509</v>
      </c>
    </row>
    <row r="19" spans="2:13" x14ac:dyDescent="0.25">
      <c r="B19">
        <v>36</v>
      </c>
      <c r="C19">
        <v>31</v>
      </c>
      <c r="D19">
        <f t="shared" si="0"/>
        <v>3.8719172633253773</v>
      </c>
      <c r="E19">
        <f t="shared" si="1"/>
        <v>14.097056483691329</v>
      </c>
      <c r="F19">
        <f t="shared" si="2"/>
        <v>23.729596663497279</v>
      </c>
      <c r="G19">
        <f t="shared" si="3"/>
        <v>41.69857041051398</v>
      </c>
    </row>
    <row r="20" spans="2:13" x14ac:dyDescent="0.25">
      <c r="B20">
        <v>42</v>
      </c>
      <c r="C20">
        <v>23</v>
      </c>
      <c r="D20">
        <f t="shared" si="0"/>
        <v>2.872712808273667</v>
      </c>
      <c r="E20">
        <f t="shared" si="1"/>
        <v>10.925218774860779</v>
      </c>
      <c r="F20">
        <f t="shared" si="2"/>
        <v>21.794718185924967</v>
      </c>
      <c r="G20">
        <f t="shared" si="3"/>
        <v>35.592649769059413</v>
      </c>
    </row>
    <row r="21" spans="2:13" x14ac:dyDescent="0.25">
      <c r="B21">
        <v>48</v>
      </c>
      <c r="C21">
        <v>10</v>
      </c>
      <c r="D21">
        <f t="shared" si="0"/>
        <v>1.249005568814638</v>
      </c>
      <c r="E21">
        <f t="shared" si="1"/>
        <v>8.1058074781225145</v>
      </c>
      <c r="F21">
        <f t="shared" si="2"/>
        <v>18.603318137050145</v>
      </c>
      <c r="G21">
        <f t="shared" si="3"/>
        <v>27.958131183987298</v>
      </c>
    </row>
    <row r="23" spans="2:13" x14ac:dyDescent="0.25">
      <c r="B23" t="s">
        <v>11</v>
      </c>
      <c r="C23" t="s">
        <v>12</v>
      </c>
      <c r="D23" t="s">
        <v>14</v>
      </c>
      <c r="E23" t="s">
        <v>15</v>
      </c>
      <c r="F23" t="s">
        <v>16</v>
      </c>
      <c r="G23" t="s">
        <v>13</v>
      </c>
      <c r="J23" t="s">
        <v>2</v>
      </c>
      <c r="K23" t="s">
        <v>19</v>
      </c>
      <c r="L23" t="s">
        <v>3</v>
      </c>
      <c r="M23" t="s">
        <v>20</v>
      </c>
    </row>
    <row r="24" spans="2:13" x14ac:dyDescent="0.25">
      <c r="B24">
        <v>1</v>
      </c>
      <c r="C24">
        <v>10</v>
      </c>
      <c r="G24">
        <v>10</v>
      </c>
      <c r="J24">
        <v>11</v>
      </c>
      <c r="K24">
        <v>0</v>
      </c>
      <c r="L24">
        <v>6</v>
      </c>
      <c r="M24">
        <f>J24*K24</f>
        <v>0</v>
      </c>
    </row>
    <row r="25" spans="2:13" x14ac:dyDescent="0.25">
      <c r="B25">
        <v>12</v>
      </c>
      <c r="C25">
        <v>30</v>
      </c>
      <c r="D25">
        <f>$J$27*C25</f>
        <v>6.4285714285714279</v>
      </c>
      <c r="E25">
        <f>$K$27*C24</f>
        <v>2.1428571428571428</v>
      </c>
      <c r="F25">
        <f>$L$27*G24</f>
        <v>5.7142857142857135</v>
      </c>
      <c r="G25">
        <f>SUM(D25,E25,F25)</f>
        <v>14.285714285714285</v>
      </c>
    </row>
    <row r="26" spans="2:13" x14ac:dyDescent="0.25">
      <c r="B26">
        <v>18</v>
      </c>
      <c r="C26">
        <v>68</v>
      </c>
      <c r="D26">
        <f t="shared" ref="D26:D31" si="4">$J$27*C26</f>
        <v>14.571428571428571</v>
      </c>
      <c r="E26">
        <f t="shared" ref="E26:E31" si="5">$K$27*C25</f>
        <v>6.4285714285714279</v>
      </c>
      <c r="F26">
        <f t="shared" ref="F26:F31" si="6">$L$27*G25</f>
        <v>8.1632653061224474</v>
      </c>
      <c r="G26">
        <f t="shared" ref="G26:G31" si="7">SUM(D26,E26,F26)</f>
        <v>29.163265306122447</v>
      </c>
      <c r="J26" t="s">
        <v>6</v>
      </c>
      <c r="K26" t="s">
        <v>7</v>
      </c>
      <c r="L26" t="s">
        <v>8</v>
      </c>
    </row>
    <row r="27" spans="2:13" x14ac:dyDescent="0.25">
      <c r="B27">
        <v>24</v>
      </c>
      <c r="C27">
        <v>50</v>
      </c>
      <c r="D27">
        <f t="shared" si="4"/>
        <v>10.714285714285714</v>
      </c>
      <c r="E27">
        <f t="shared" si="5"/>
        <v>14.571428571428571</v>
      </c>
      <c r="F27">
        <f t="shared" si="6"/>
        <v>16.664723032069968</v>
      </c>
      <c r="G27">
        <f t="shared" si="7"/>
        <v>41.95043731778425</v>
      </c>
      <c r="J27">
        <f>(-M24+0.5*L24)/(J24-M24+0.5*L24)</f>
        <v>0.21428571428571427</v>
      </c>
      <c r="K27">
        <f>(M24+0.5*L24)/(J24-M24+0.5*L24)</f>
        <v>0.21428571428571427</v>
      </c>
      <c r="L27">
        <f>(J24-M24-0.5*L24)/(J24-M24+0.5*L24)</f>
        <v>0.5714285714285714</v>
      </c>
    </row>
    <row r="28" spans="2:13" x14ac:dyDescent="0.25">
      <c r="B28">
        <v>30</v>
      </c>
      <c r="C28">
        <v>40</v>
      </c>
      <c r="D28">
        <f t="shared" si="4"/>
        <v>8.5714285714285712</v>
      </c>
      <c r="E28">
        <f t="shared" si="5"/>
        <v>10.714285714285714</v>
      </c>
      <c r="F28">
        <f t="shared" si="6"/>
        <v>23.971678467305285</v>
      </c>
      <c r="G28">
        <f t="shared" si="7"/>
        <v>43.257392753019573</v>
      </c>
    </row>
    <row r="29" spans="2:13" x14ac:dyDescent="0.25">
      <c r="B29">
        <v>36</v>
      </c>
      <c r="C29">
        <v>31</v>
      </c>
      <c r="D29">
        <f t="shared" si="4"/>
        <v>6.6428571428571423</v>
      </c>
      <c r="E29">
        <f t="shared" si="5"/>
        <v>8.5714285714285712</v>
      </c>
      <c r="F29">
        <f t="shared" si="6"/>
        <v>24.718510144582613</v>
      </c>
      <c r="G29">
        <f t="shared" si="7"/>
        <v>39.932795858868325</v>
      </c>
    </row>
    <row r="30" spans="2:13" x14ac:dyDescent="0.25">
      <c r="B30">
        <v>42</v>
      </c>
      <c r="C30">
        <v>23</v>
      </c>
      <c r="D30">
        <f t="shared" si="4"/>
        <v>4.9285714285714279</v>
      </c>
      <c r="E30">
        <f t="shared" si="5"/>
        <v>6.6428571428571423</v>
      </c>
      <c r="F30">
        <f t="shared" si="6"/>
        <v>22.818740490781899</v>
      </c>
      <c r="G30">
        <f t="shared" si="7"/>
        <v>34.390169062210468</v>
      </c>
    </row>
    <row r="31" spans="2:13" x14ac:dyDescent="0.25">
      <c r="B31">
        <v>48</v>
      </c>
      <c r="C31">
        <v>10</v>
      </c>
      <c r="D31">
        <f t="shared" si="4"/>
        <v>2.1428571428571428</v>
      </c>
      <c r="E31">
        <f t="shared" si="5"/>
        <v>4.9285714285714279</v>
      </c>
      <c r="F31">
        <f t="shared" si="6"/>
        <v>19.651525178405979</v>
      </c>
      <c r="G31">
        <f t="shared" si="7"/>
        <v>26.722953749834552</v>
      </c>
    </row>
  </sheetData>
  <mergeCells count="2">
    <mergeCell ref="B3:B10"/>
    <mergeCell ref="B1:J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2020-04-12T18:58:51Z</dcterms:created>
  <dcterms:modified xsi:type="dcterms:W3CDTF">2020-04-12T20:32:56Z</dcterms:modified>
</cp:coreProperties>
</file>